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<sst xmlns="http://schemas.openxmlformats.org/spreadsheetml/2006/main" count="59" uniqueCount="40">
  <si>
    <t>各乡镇光伏发电金额及国家补贴汇总表</t>
  </si>
  <si>
    <t xml:space="preserve">                                                                                                 日期：   2020  年  12  月   31 日</t>
  </si>
  <si>
    <t>客户编号</t>
  </si>
  <si>
    <t>所在供电所</t>
  </si>
  <si>
    <t xml:space="preserve">乡镇 </t>
  </si>
  <si>
    <t>截止12月
发电量</t>
  </si>
  <si>
    <t>金额</t>
  </si>
  <si>
    <t>代扣税金</t>
  </si>
  <si>
    <t xml:space="preserve">实拨乡镇金额 </t>
  </si>
  <si>
    <t>欠拨资金</t>
  </si>
  <si>
    <t>国家补助资金</t>
  </si>
  <si>
    <t>电费</t>
  </si>
  <si>
    <t>合计</t>
  </si>
  <si>
    <t>江口乡镇供电所</t>
  </si>
  <si>
    <t>大桥江乡</t>
  </si>
  <si>
    <t>隆家堡乡</t>
  </si>
  <si>
    <t>舒家村</t>
  </si>
  <si>
    <t>江口墟镇</t>
  </si>
  <si>
    <t>岩门乡镇供电所</t>
  </si>
  <si>
    <t>岩门镇</t>
  </si>
  <si>
    <t>谭家寨乡</t>
  </si>
  <si>
    <t>石羊哨乡</t>
  </si>
  <si>
    <t>尧市乡镇供电所</t>
  </si>
  <si>
    <t>文昌阁乡</t>
  </si>
  <si>
    <t>尧市乡</t>
  </si>
  <si>
    <t>吕家坪乡镇供电所</t>
  </si>
  <si>
    <t>和平溪乡</t>
  </si>
  <si>
    <t>黄桑乡</t>
  </si>
  <si>
    <t>吕家坪镇</t>
  </si>
  <si>
    <t>兰里镇</t>
  </si>
  <si>
    <t>锦和乡镇供电所</t>
  </si>
  <si>
    <t>锦和镇</t>
  </si>
  <si>
    <t>郭公坪乡</t>
  </si>
  <si>
    <t>高村乡镇供电所</t>
  </si>
  <si>
    <t>绿溪口乡</t>
  </si>
  <si>
    <t>板栗树乡</t>
  </si>
  <si>
    <t>兰村乡</t>
  </si>
  <si>
    <t>石羊哨乡通达林村</t>
  </si>
  <si>
    <t>其他4个村电费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</si>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</sst>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0-2020&#24180;12&#26376;&#20221;&#26376;&#20221;&#20809;&#20239;&#21457;&#30005;&#20065;&#38215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金额明细表二"/>
      <sheetName val="通达林村"/>
      <sheetName val="其他4个自建村"/>
    </sheetNames>
    <sheetDataSet>
      <sheetData sheetId="0"/>
      <sheetData sheetId="1">
        <row r="10">
          <cell r="D10">
            <v>386568</v>
          </cell>
        </row>
        <row r="10">
          <cell r="H10">
            <v>2734.71</v>
          </cell>
        </row>
        <row r="10">
          <cell r="J10">
            <v>173955.6</v>
          </cell>
        </row>
        <row r="14">
          <cell r="D14">
            <v>207921</v>
          </cell>
        </row>
        <row r="14">
          <cell r="H14">
            <v>1439.54</v>
          </cell>
        </row>
        <row r="14">
          <cell r="J14">
            <v>93564.45</v>
          </cell>
        </row>
        <row r="18">
          <cell r="D18">
            <v>219550</v>
          </cell>
        </row>
        <row r="18">
          <cell r="H18">
            <v>1554.35</v>
          </cell>
        </row>
        <row r="18">
          <cell r="J18">
            <v>98797.5</v>
          </cell>
        </row>
        <row r="21">
          <cell r="D21">
            <v>132849</v>
          </cell>
        </row>
        <row r="21">
          <cell r="H21">
            <v>964.61</v>
          </cell>
        </row>
        <row r="21">
          <cell r="J21">
            <v>59782.05</v>
          </cell>
        </row>
        <row r="24">
          <cell r="D24">
            <v>133356</v>
          </cell>
        </row>
        <row r="24">
          <cell r="H24">
            <v>961.96</v>
          </cell>
        </row>
        <row r="24">
          <cell r="J24">
            <v>60010.2</v>
          </cell>
        </row>
        <row r="29">
          <cell r="D29">
            <v>245399</v>
          </cell>
        </row>
        <row r="29">
          <cell r="H29">
            <v>1720.62</v>
          </cell>
        </row>
        <row r="29">
          <cell r="J29">
            <v>110429.55</v>
          </cell>
        </row>
        <row r="31">
          <cell r="D31">
            <v>411602</v>
          </cell>
        </row>
        <row r="31">
          <cell r="H31">
            <v>2619.08</v>
          </cell>
        </row>
        <row r="31">
          <cell r="J31">
            <v>185220.9</v>
          </cell>
        </row>
        <row r="33">
          <cell r="D33">
            <v>286369</v>
          </cell>
        </row>
        <row r="33">
          <cell r="H33">
            <v>2011.76</v>
          </cell>
        </row>
        <row r="33">
          <cell r="J33">
            <v>128866.05</v>
          </cell>
        </row>
        <row r="45">
          <cell r="D45">
            <v>851482</v>
          </cell>
        </row>
        <row r="45">
          <cell r="H45">
            <v>6054.68</v>
          </cell>
        </row>
        <row r="45">
          <cell r="J45">
            <v>383166.9</v>
          </cell>
        </row>
        <row r="51">
          <cell r="D51">
            <v>417268</v>
          </cell>
        </row>
        <row r="51">
          <cell r="H51">
            <v>3002.42</v>
          </cell>
        </row>
        <row r="51">
          <cell r="J51">
            <v>187770.6</v>
          </cell>
        </row>
        <row r="54">
          <cell r="D54">
            <v>125739</v>
          </cell>
        </row>
        <row r="54">
          <cell r="H54">
            <v>902.64</v>
          </cell>
        </row>
        <row r="54">
          <cell r="J54">
            <v>56586.55</v>
          </cell>
        </row>
        <row r="56">
          <cell r="D56">
            <v>64302</v>
          </cell>
        </row>
        <row r="56">
          <cell r="H56">
            <v>469.37</v>
          </cell>
        </row>
        <row r="56">
          <cell r="J56">
            <v>28935.9</v>
          </cell>
        </row>
        <row r="58">
          <cell r="D58">
            <v>203208</v>
          </cell>
        </row>
        <row r="58">
          <cell r="H58">
            <v>1456.46</v>
          </cell>
        </row>
        <row r="58">
          <cell r="J58">
            <v>91443.6</v>
          </cell>
        </row>
        <row r="68">
          <cell r="D68">
            <v>525357</v>
          </cell>
        </row>
        <row r="68">
          <cell r="H68">
            <v>3842.93</v>
          </cell>
        </row>
        <row r="68">
          <cell r="J68">
            <v>236410.65</v>
          </cell>
        </row>
        <row r="79">
          <cell r="D79">
            <v>513409</v>
          </cell>
        </row>
        <row r="79">
          <cell r="H79">
            <v>3678.68</v>
          </cell>
        </row>
        <row r="79">
          <cell r="J79">
            <v>231034.05</v>
          </cell>
        </row>
        <row r="93">
          <cell r="D93">
            <v>689463</v>
          </cell>
        </row>
        <row r="93">
          <cell r="H93">
            <v>5030.49</v>
          </cell>
        </row>
        <row r="93">
          <cell r="J93">
            <v>310258.35</v>
          </cell>
        </row>
        <row r="102">
          <cell r="D102">
            <v>489751</v>
          </cell>
        </row>
        <row r="102">
          <cell r="H102">
            <v>3553.15</v>
          </cell>
        </row>
        <row r="102">
          <cell r="J102">
            <v>220387.95</v>
          </cell>
        </row>
        <row r="106">
          <cell r="D106">
            <v>174713</v>
          </cell>
        </row>
        <row r="106">
          <cell r="H106">
            <v>1221.49</v>
          </cell>
        </row>
        <row r="106">
          <cell r="J106">
            <v>78620.85</v>
          </cell>
        </row>
        <row r="108">
          <cell r="I108">
            <v>26141.72</v>
          </cell>
        </row>
        <row r="109">
          <cell r="E109">
            <v>26141.72</v>
          </cell>
        </row>
        <row r="110">
          <cell r="F110">
            <v>90665.1</v>
          </cell>
        </row>
      </sheetData>
      <sheetData sheetId="2"/>
      <sheetData sheetId="3"/>
      <sheetData sheetId="4">
        <row r="49">
          <cell r="J49">
            <v>0</v>
          </cell>
          <cell r="K49">
            <v>90665.1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Q22" sqref="Q22"/>
    </sheetView>
  </sheetViews>
  <sheetFormatPr defaultColWidth="9" defaultRowHeight="13.5"/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  <c r="F3" s="4"/>
      <c r="G3" s="4"/>
      <c r="H3" s="5" t="s">
        <v>7</v>
      </c>
      <c r="I3" s="3" t="s">
        <v>8</v>
      </c>
      <c r="J3" s="3"/>
      <c r="K3" s="4" t="s">
        <v>9</v>
      </c>
      <c r="L3" s="4"/>
      <c r="M3" s="4"/>
    </row>
    <row r="4" ht="24" spans="1:13">
      <c r="A4" s="3"/>
      <c r="B4" s="4"/>
      <c r="C4" s="4"/>
      <c r="D4" s="3"/>
      <c r="E4" s="3" t="s">
        <v>10</v>
      </c>
      <c r="F4" s="4" t="s">
        <v>11</v>
      </c>
      <c r="G4" s="4" t="s">
        <v>12</v>
      </c>
      <c r="H4" s="6"/>
      <c r="I4" s="3" t="s">
        <v>10</v>
      </c>
      <c r="J4" s="4" t="s">
        <v>11</v>
      </c>
      <c r="K4" s="3" t="s">
        <v>10</v>
      </c>
      <c r="L4" s="4" t="s">
        <v>11</v>
      </c>
      <c r="M4" s="4" t="s">
        <v>12</v>
      </c>
    </row>
    <row r="5" spans="1:13">
      <c r="A5" s="7">
        <v>1</v>
      </c>
      <c r="B5" s="8" t="s">
        <v>13</v>
      </c>
      <c r="C5" s="7" t="s">
        <v>14</v>
      </c>
      <c r="D5" s="7">
        <f>[1]明细表!D10</f>
        <v>386568</v>
      </c>
      <c r="E5" s="7">
        <f t="shared" ref="E5:E22" si="0">D5*0.4</f>
        <v>154627.2</v>
      </c>
      <c r="F5" s="7">
        <f t="shared" ref="F5:F22" si="1">D5*0.45</f>
        <v>173955.6</v>
      </c>
      <c r="G5" s="7">
        <f t="shared" ref="G5:G22" si="2">E5+F5</f>
        <v>328582.8</v>
      </c>
      <c r="H5" s="7">
        <f>[1]明细表!H10</f>
        <v>2734.71</v>
      </c>
      <c r="I5" s="7"/>
      <c r="J5" s="7">
        <f>[1]明细表!J10</f>
        <v>173955.6</v>
      </c>
      <c r="K5" s="7">
        <f t="shared" ref="K5:K22" si="3">E5-I5</f>
        <v>154627.2</v>
      </c>
      <c r="L5" s="7">
        <f t="shared" ref="L5:L22" si="4">F5-J5</f>
        <v>0</v>
      </c>
      <c r="M5" s="7">
        <f t="shared" ref="M5:M22" si="5">K5+L5</f>
        <v>154627.2</v>
      </c>
    </row>
    <row r="6" spans="1:13">
      <c r="A6" s="7">
        <v>2</v>
      </c>
      <c r="B6" s="7" t="s">
        <v>13</v>
      </c>
      <c r="C6" s="7" t="s">
        <v>15</v>
      </c>
      <c r="D6" s="7">
        <f>[1]明细表!D14</f>
        <v>207921</v>
      </c>
      <c r="E6" s="7">
        <f t="shared" si="0"/>
        <v>83168.4</v>
      </c>
      <c r="F6" s="7">
        <f t="shared" si="1"/>
        <v>93564.45</v>
      </c>
      <c r="G6" s="7">
        <f t="shared" si="2"/>
        <v>176732.85</v>
      </c>
      <c r="H6" s="7">
        <f>[1]明细表!H14</f>
        <v>1439.54</v>
      </c>
      <c r="I6" s="7"/>
      <c r="J6" s="7">
        <f>[1]明细表!J14</f>
        <v>93564.45</v>
      </c>
      <c r="K6" s="7">
        <f t="shared" si="3"/>
        <v>83168.4</v>
      </c>
      <c r="L6" s="7">
        <f t="shared" si="4"/>
        <v>0</v>
      </c>
      <c r="M6" s="7">
        <f t="shared" si="5"/>
        <v>83168.4</v>
      </c>
    </row>
    <row r="7" spans="1:13">
      <c r="A7" s="7">
        <v>3</v>
      </c>
      <c r="B7" s="9" t="s">
        <v>13</v>
      </c>
      <c r="C7" s="10" t="s">
        <v>16</v>
      </c>
      <c r="D7" s="7">
        <f>[1]明细表!D18</f>
        <v>219550</v>
      </c>
      <c r="E7" s="7">
        <f t="shared" si="0"/>
        <v>87820</v>
      </c>
      <c r="F7" s="7">
        <f t="shared" si="1"/>
        <v>98797.5</v>
      </c>
      <c r="G7" s="7">
        <f t="shared" si="2"/>
        <v>186617.5</v>
      </c>
      <c r="H7" s="7">
        <f>[1]明细表!H18</f>
        <v>1554.35</v>
      </c>
      <c r="I7" s="7"/>
      <c r="J7" s="7">
        <f>[1]明细表!J18</f>
        <v>98797.5</v>
      </c>
      <c r="K7" s="7">
        <f t="shared" si="3"/>
        <v>87820</v>
      </c>
      <c r="L7" s="7">
        <f t="shared" si="4"/>
        <v>0</v>
      </c>
      <c r="M7" s="7">
        <f t="shared" si="5"/>
        <v>87820</v>
      </c>
    </row>
    <row r="8" spans="1:13">
      <c r="A8" s="7">
        <v>4</v>
      </c>
      <c r="B8" s="9" t="s">
        <v>13</v>
      </c>
      <c r="C8" s="10" t="s">
        <v>17</v>
      </c>
      <c r="D8" s="7">
        <f>[1]明细表!D21</f>
        <v>132849</v>
      </c>
      <c r="E8" s="7">
        <f t="shared" si="0"/>
        <v>53139.6</v>
      </c>
      <c r="F8" s="7">
        <f t="shared" si="1"/>
        <v>59782.05</v>
      </c>
      <c r="G8" s="7">
        <f t="shared" si="2"/>
        <v>112921.65</v>
      </c>
      <c r="H8" s="7">
        <f>[1]明细表!H21</f>
        <v>964.61</v>
      </c>
      <c r="I8" s="7"/>
      <c r="J8" s="7">
        <f>[1]明细表!J21</f>
        <v>59782.05</v>
      </c>
      <c r="K8" s="7">
        <f t="shared" si="3"/>
        <v>53139.6</v>
      </c>
      <c r="L8" s="7">
        <f t="shared" si="4"/>
        <v>0</v>
      </c>
      <c r="M8" s="7">
        <f t="shared" si="5"/>
        <v>53139.6</v>
      </c>
    </row>
    <row r="9" spans="1:13">
      <c r="A9" s="7">
        <v>5</v>
      </c>
      <c r="B9" s="9" t="s">
        <v>18</v>
      </c>
      <c r="C9" s="10" t="s">
        <v>19</v>
      </c>
      <c r="D9" s="7">
        <f>[1]明细表!D24</f>
        <v>133356</v>
      </c>
      <c r="E9" s="7">
        <f t="shared" si="0"/>
        <v>53342.4</v>
      </c>
      <c r="F9" s="7">
        <f t="shared" si="1"/>
        <v>60010.2</v>
      </c>
      <c r="G9" s="7">
        <f t="shared" si="2"/>
        <v>113352.6</v>
      </c>
      <c r="H9" s="7">
        <f>[1]明细表!H24</f>
        <v>961.96</v>
      </c>
      <c r="I9" s="7"/>
      <c r="J9" s="7">
        <f>[1]明细表!J24</f>
        <v>60010.2</v>
      </c>
      <c r="K9" s="7">
        <f t="shared" si="3"/>
        <v>53342.4</v>
      </c>
      <c r="L9" s="7">
        <f t="shared" si="4"/>
        <v>0</v>
      </c>
      <c r="M9" s="7">
        <f t="shared" si="5"/>
        <v>53342.4</v>
      </c>
    </row>
    <row r="10" spans="1:13">
      <c r="A10" s="7">
        <v>6</v>
      </c>
      <c r="B10" s="7" t="s">
        <v>18</v>
      </c>
      <c r="C10" s="7" t="s">
        <v>20</v>
      </c>
      <c r="D10" s="7">
        <f>[1]明细表!D29</f>
        <v>245399</v>
      </c>
      <c r="E10" s="7">
        <f t="shared" si="0"/>
        <v>98159.6</v>
      </c>
      <c r="F10" s="7">
        <f t="shared" si="1"/>
        <v>110429.55</v>
      </c>
      <c r="G10" s="7">
        <f t="shared" si="2"/>
        <v>208589.15</v>
      </c>
      <c r="H10" s="7">
        <f>[1]明细表!H29</f>
        <v>1720.62</v>
      </c>
      <c r="I10" s="7"/>
      <c r="J10" s="7">
        <f>[1]明细表!J29</f>
        <v>110429.55</v>
      </c>
      <c r="K10" s="7">
        <f t="shared" si="3"/>
        <v>98159.6</v>
      </c>
      <c r="L10" s="7">
        <f t="shared" si="4"/>
        <v>0</v>
      </c>
      <c r="M10" s="7">
        <f t="shared" si="5"/>
        <v>98159.6</v>
      </c>
    </row>
    <row r="11" spans="1:13">
      <c r="A11" s="7">
        <v>7</v>
      </c>
      <c r="B11" s="7" t="s">
        <v>18</v>
      </c>
      <c r="C11" s="7" t="s">
        <v>21</v>
      </c>
      <c r="D11" s="7">
        <f>[1]明细表!D31</f>
        <v>411602</v>
      </c>
      <c r="E11" s="7">
        <f t="shared" si="0"/>
        <v>164640.8</v>
      </c>
      <c r="F11" s="7">
        <f t="shared" si="1"/>
        <v>185220.9</v>
      </c>
      <c r="G11" s="7">
        <f t="shared" si="2"/>
        <v>349861.7</v>
      </c>
      <c r="H11" s="7">
        <f>[1]明细表!H31</f>
        <v>2619.08</v>
      </c>
      <c r="I11" s="7"/>
      <c r="J11" s="7">
        <f>[1]明细表!J31</f>
        <v>185220.9</v>
      </c>
      <c r="K11" s="7">
        <f t="shared" si="3"/>
        <v>164640.8</v>
      </c>
      <c r="L11" s="7">
        <f t="shared" si="4"/>
        <v>0</v>
      </c>
      <c r="M11" s="7">
        <f t="shared" si="5"/>
        <v>164640.8</v>
      </c>
    </row>
    <row r="12" spans="1:13">
      <c r="A12" s="7">
        <v>8</v>
      </c>
      <c r="B12" s="7" t="s">
        <v>22</v>
      </c>
      <c r="C12" s="7" t="s">
        <v>23</v>
      </c>
      <c r="D12" s="7">
        <f>[1]明细表!D33</f>
        <v>286369</v>
      </c>
      <c r="E12" s="7">
        <f t="shared" si="0"/>
        <v>114547.6</v>
      </c>
      <c r="F12" s="7">
        <f t="shared" si="1"/>
        <v>128866.05</v>
      </c>
      <c r="G12" s="7">
        <f t="shared" si="2"/>
        <v>243413.65</v>
      </c>
      <c r="H12" s="7">
        <f>[1]明细表!H33</f>
        <v>2011.76</v>
      </c>
      <c r="I12" s="7"/>
      <c r="J12" s="7">
        <f>[1]明细表!J33</f>
        <v>128866.05</v>
      </c>
      <c r="K12" s="7">
        <f t="shared" si="3"/>
        <v>114547.6</v>
      </c>
      <c r="L12" s="7">
        <f t="shared" si="4"/>
        <v>0</v>
      </c>
      <c r="M12" s="7">
        <f t="shared" si="5"/>
        <v>114547.6</v>
      </c>
    </row>
    <row r="13" spans="1:13">
      <c r="A13" s="7">
        <v>9</v>
      </c>
      <c r="B13" s="7" t="s">
        <v>22</v>
      </c>
      <c r="C13" s="7" t="s">
        <v>24</v>
      </c>
      <c r="D13" s="7">
        <f>[1]明细表!D45</f>
        <v>851482</v>
      </c>
      <c r="E13" s="7">
        <f t="shared" si="0"/>
        <v>340592.8</v>
      </c>
      <c r="F13" s="7">
        <f t="shared" si="1"/>
        <v>383166.9</v>
      </c>
      <c r="G13" s="7">
        <f t="shared" si="2"/>
        <v>723759.7</v>
      </c>
      <c r="H13" s="7">
        <f>[1]明细表!H45</f>
        <v>6054.68</v>
      </c>
      <c r="I13" s="7"/>
      <c r="J13" s="7">
        <f>[1]明细表!J45</f>
        <v>383166.9</v>
      </c>
      <c r="K13" s="7">
        <f t="shared" si="3"/>
        <v>340592.8</v>
      </c>
      <c r="L13" s="7">
        <f t="shared" si="4"/>
        <v>0</v>
      </c>
      <c r="M13" s="7">
        <f t="shared" si="5"/>
        <v>340592.8</v>
      </c>
    </row>
    <row r="14" spans="1:13">
      <c r="A14" s="7">
        <v>10</v>
      </c>
      <c r="B14" s="10" t="s">
        <v>25</v>
      </c>
      <c r="C14" s="10" t="s">
        <v>26</v>
      </c>
      <c r="D14" s="7">
        <f>[1]明细表!D51</f>
        <v>417268</v>
      </c>
      <c r="E14" s="7">
        <f t="shared" si="0"/>
        <v>166907.2</v>
      </c>
      <c r="F14" s="7">
        <f t="shared" si="1"/>
        <v>187770.6</v>
      </c>
      <c r="G14" s="7">
        <f t="shared" si="2"/>
        <v>354677.8</v>
      </c>
      <c r="H14" s="7">
        <f>[1]明细表!H51</f>
        <v>3002.42</v>
      </c>
      <c r="I14" s="7"/>
      <c r="J14" s="7">
        <f>[1]明细表!J51</f>
        <v>187770.6</v>
      </c>
      <c r="K14" s="7">
        <f t="shared" si="3"/>
        <v>166907.2</v>
      </c>
      <c r="L14" s="7">
        <f t="shared" si="4"/>
        <v>0</v>
      </c>
      <c r="M14" s="7">
        <f t="shared" si="5"/>
        <v>166907.2</v>
      </c>
    </row>
    <row r="15" spans="1:13">
      <c r="A15" s="7">
        <v>11</v>
      </c>
      <c r="B15" s="8" t="s">
        <v>25</v>
      </c>
      <c r="C15" s="7" t="s">
        <v>27</v>
      </c>
      <c r="D15" s="7">
        <f>[1]明细表!D54</f>
        <v>125739</v>
      </c>
      <c r="E15" s="7">
        <f t="shared" si="0"/>
        <v>50295.6</v>
      </c>
      <c r="F15" s="7">
        <f t="shared" si="1"/>
        <v>56582.55</v>
      </c>
      <c r="G15" s="7">
        <f t="shared" si="2"/>
        <v>106878.15</v>
      </c>
      <c r="H15" s="7">
        <f>[1]明细表!H54</f>
        <v>902.64</v>
      </c>
      <c r="I15" s="7"/>
      <c r="J15" s="7">
        <f>[1]明细表!J54</f>
        <v>56586.55</v>
      </c>
      <c r="K15" s="7">
        <f t="shared" si="3"/>
        <v>50295.6</v>
      </c>
      <c r="L15" s="7">
        <f t="shared" si="4"/>
        <v>-3.99999999999272</v>
      </c>
      <c r="M15" s="7">
        <f t="shared" si="5"/>
        <v>50291.6</v>
      </c>
    </row>
    <row r="16" spans="1:13">
      <c r="A16" s="7">
        <v>12</v>
      </c>
      <c r="B16" s="10" t="s">
        <v>25</v>
      </c>
      <c r="C16" s="10" t="s">
        <v>28</v>
      </c>
      <c r="D16" s="7">
        <f>[1]明细表!D56</f>
        <v>64302</v>
      </c>
      <c r="E16" s="7">
        <f t="shared" si="0"/>
        <v>25720.8</v>
      </c>
      <c r="F16" s="7">
        <f t="shared" si="1"/>
        <v>28935.9</v>
      </c>
      <c r="G16" s="7">
        <f t="shared" si="2"/>
        <v>54656.7</v>
      </c>
      <c r="H16" s="7">
        <f>[1]明细表!H56</f>
        <v>469.37</v>
      </c>
      <c r="I16" s="7"/>
      <c r="J16" s="7">
        <f>[1]明细表!J56</f>
        <v>28935.9</v>
      </c>
      <c r="K16" s="7">
        <f t="shared" si="3"/>
        <v>25720.8</v>
      </c>
      <c r="L16" s="7">
        <f t="shared" si="4"/>
        <v>0</v>
      </c>
      <c r="M16" s="7">
        <f t="shared" si="5"/>
        <v>25720.8</v>
      </c>
    </row>
    <row r="17" spans="1:13">
      <c r="A17" s="7">
        <v>13</v>
      </c>
      <c r="B17" s="10" t="s">
        <v>25</v>
      </c>
      <c r="C17" s="10" t="s">
        <v>29</v>
      </c>
      <c r="D17" s="7">
        <f>[1]明细表!D58</f>
        <v>203208</v>
      </c>
      <c r="E17" s="7">
        <f t="shared" si="0"/>
        <v>81283.2</v>
      </c>
      <c r="F17" s="7">
        <f t="shared" si="1"/>
        <v>91443.6</v>
      </c>
      <c r="G17" s="7">
        <f t="shared" si="2"/>
        <v>172726.8</v>
      </c>
      <c r="H17" s="7">
        <f>[1]明细表!H58</f>
        <v>1456.46</v>
      </c>
      <c r="I17" s="7"/>
      <c r="J17" s="7">
        <f>[1]明细表!J58</f>
        <v>91443.6</v>
      </c>
      <c r="K17" s="7">
        <f t="shared" si="3"/>
        <v>81283.2</v>
      </c>
      <c r="L17" s="7">
        <f t="shared" si="4"/>
        <v>0</v>
      </c>
      <c r="M17" s="7">
        <f t="shared" si="5"/>
        <v>81283.2</v>
      </c>
    </row>
    <row r="18" spans="1:13">
      <c r="A18" s="7">
        <v>14</v>
      </c>
      <c r="B18" s="10" t="s">
        <v>30</v>
      </c>
      <c r="C18" s="10" t="s">
        <v>31</v>
      </c>
      <c r="D18" s="7">
        <f>[1]明细表!D68</f>
        <v>525357</v>
      </c>
      <c r="E18" s="7">
        <f t="shared" si="0"/>
        <v>210142.8</v>
      </c>
      <c r="F18" s="7">
        <f t="shared" si="1"/>
        <v>236410.65</v>
      </c>
      <c r="G18" s="7">
        <f t="shared" si="2"/>
        <v>446553.45</v>
      </c>
      <c r="H18" s="7">
        <f>[1]明细表!H68</f>
        <v>3842.93</v>
      </c>
      <c r="I18" s="7"/>
      <c r="J18" s="7">
        <f>[1]明细表!J68</f>
        <v>236410.65</v>
      </c>
      <c r="K18" s="7">
        <f t="shared" si="3"/>
        <v>210142.8</v>
      </c>
      <c r="L18" s="7">
        <f t="shared" si="4"/>
        <v>0</v>
      </c>
      <c r="M18" s="7">
        <f t="shared" si="5"/>
        <v>210142.8</v>
      </c>
    </row>
    <row r="19" spans="1:13">
      <c r="A19" s="7">
        <v>15</v>
      </c>
      <c r="B19" s="7" t="s">
        <v>30</v>
      </c>
      <c r="C19" s="7" t="s">
        <v>32</v>
      </c>
      <c r="D19" s="7">
        <f>[1]明细表!D79</f>
        <v>513409</v>
      </c>
      <c r="E19" s="7">
        <f t="shared" si="0"/>
        <v>205363.6</v>
      </c>
      <c r="F19" s="7">
        <f t="shared" si="1"/>
        <v>231034.05</v>
      </c>
      <c r="G19" s="7">
        <f t="shared" si="2"/>
        <v>436397.65</v>
      </c>
      <c r="H19" s="7">
        <f>[1]明细表!H79</f>
        <v>3678.68</v>
      </c>
      <c r="I19" s="7"/>
      <c r="J19" s="7">
        <f>[1]明细表!J79</f>
        <v>231034.05</v>
      </c>
      <c r="K19" s="7">
        <f t="shared" si="3"/>
        <v>205363.6</v>
      </c>
      <c r="L19" s="7">
        <f t="shared" si="4"/>
        <v>0</v>
      </c>
      <c r="M19" s="7">
        <f t="shared" si="5"/>
        <v>205363.6</v>
      </c>
    </row>
    <row r="20" spans="1:13">
      <c r="A20" s="7">
        <v>16</v>
      </c>
      <c r="B20" s="8" t="s">
        <v>33</v>
      </c>
      <c r="C20" s="7" t="s">
        <v>34</v>
      </c>
      <c r="D20" s="7">
        <f>[1]明细表!D93</f>
        <v>689463</v>
      </c>
      <c r="E20" s="7">
        <f t="shared" si="0"/>
        <v>275785.2</v>
      </c>
      <c r="F20" s="7">
        <f t="shared" si="1"/>
        <v>310258.35</v>
      </c>
      <c r="G20" s="7">
        <f t="shared" si="2"/>
        <v>586043.55</v>
      </c>
      <c r="H20" s="7">
        <f>[1]明细表!H93</f>
        <v>5030.49</v>
      </c>
      <c r="I20" s="7"/>
      <c r="J20" s="7">
        <f>[1]明细表!J93</f>
        <v>310258.35</v>
      </c>
      <c r="K20" s="7">
        <f t="shared" si="3"/>
        <v>275785.2</v>
      </c>
      <c r="L20" s="7">
        <f t="shared" si="4"/>
        <v>0</v>
      </c>
      <c r="M20" s="7">
        <f t="shared" si="5"/>
        <v>275785.2</v>
      </c>
    </row>
    <row r="21" spans="1:13">
      <c r="A21" s="7">
        <v>17</v>
      </c>
      <c r="B21" s="10" t="s">
        <v>33</v>
      </c>
      <c r="C21" s="10" t="s">
        <v>35</v>
      </c>
      <c r="D21" s="7">
        <f>[1]明细表!D102</f>
        <v>489751</v>
      </c>
      <c r="E21" s="7">
        <f t="shared" si="0"/>
        <v>195900.4</v>
      </c>
      <c r="F21" s="7">
        <f t="shared" si="1"/>
        <v>220387.95</v>
      </c>
      <c r="G21" s="7">
        <f t="shared" si="2"/>
        <v>416288.35</v>
      </c>
      <c r="H21" s="7">
        <f>[1]明细表!H102</f>
        <v>3553.15</v>
      </c>
      <c r="I21" s="7"/>
      <c r="J21" s="7">
        <f>[1]明细表!J102</f>
        <v>220387.95</v>
      </c>
      <c r="K21" s="7">
        <f t="shared" si="3"/>
        <v>195900.4</v>
      </c>
      <c r="L21" s="7">
        <f t="shared" si="4"/>
        <v>0</v>
      </c>
      <c r="M21" s="7">
        <f t="shared" si="5"/>
        <v>195900.4</v>
      </c>
    </row>
    <row r="22" spans="1:13">
      <c r="A22" s="7">
        <v>18</v>
      </c>
      <c r="B22" s="9" t="s">
        <v>33</v>
      </c>
      <c r="C22" s="10" t="s">
        <v>36</v>
      </c>
      <c r="D22" s="7">
        <f>[1]明细表!D106</f>
        <v>174713</v>
      </c>
      <c r="E22" s="7">
        <f t="shared" si="0"/>
        <v>69885.2</v>
      </c>
      <c r="F22" s="7">
        <f t="shared" si="1"/>
        <v>78620.85</v>
      </c>
      <c r="G22" s="7">
        <f t="shared" si="2"/>
        <v>148506.05</v>
      </c>
      <c r="H22" s="7">
        <f>[1]明细表!H106</f>
        <v>1221.49</v>
      </c>
      <c r="I22" s="7"/>
      <c r="J22" s="7">
        <f>[1]明细表!J106</f>
        <v>78620.85</v>
      </c>
      <c r="K22" s="7">
        <f t="shared" si="3"/>
        <v>69885.2</v>
      </c>
      <c r="L22" s="7">
        <f t="shared" si="4"/>
        <v>0</v>
      </c>
      <c r="M22" s="7">
        <f t="shared" si="5"/>
        <v>69885.2</v>
      </c>
    </row>
    <row r="23" spans="1:13">
      <c r="A23" s="11"/>
      <c r="B23" s="11" t="s">
        <v>12</v>
      </c>
      <c r="C23" s="11"/>
      <c r="D23" s="11">
        <f t="shared" ref="D23:M23" si="6">SUM(D5:D22)</f>
        <v>6078306</v>
      </c>
      <c r="E23" s="11">
        <f t="shared" si="6"/>
        <v>2431322.4</v>
      </c>
      <c r="F23" s="11">
        <f t="shared" si="6"/>
        <v>2735237.7</v>
      </c>
      <c r="G23" s="11">
        <f t="shared" si="6"/>
        <v>5166560.1</v>
      </c>
      <c r="H23" s="11">
        <f t="shared" si="6"/>
        <v>43218.94</v>
      </c>
      <c r="I23" s="11">
        <f t="shared" si="6"/>
        <v>0</v>
      </c>
      <c r="J23" s="11">
        <f t="shared" si="6"/>
        <v>2735241.7</v>
      </c>
      <c r="K23" s="11">
        <f t="shared" si="6"/>
        <v>2431322.4</v>
      </c>
      <c r="L23" s="11">
        <f t="shared" si="6"/>
        <v>-3.99999999999272</v>
      </c>
      <c r="M23" s="11">
        <f t="shared" si="6"/>
        <v>2431318.4</v>
      </c>
    </row>
    <row r="24" spans="1:13">
      <c r="A24" s="4"/>
      <c r="B24" s="7" t="s">
        <v>18</v>
      </c>
      <c r="C24" s="7" t="s">
        <v>37</v>
      </c>
      <c r="D24" s="3"/>
      <c r="E24" s="3">
        <f>[1]明细表!E109</f>
        <v>26141.72</v>
      </c>
      <c r="F24" s="4">
        <f>D24*0.45</f>
        <v>0</v>
      </c>
      <c r="G24" s="4">
        <f>E24+F24</f>
        <v>26141.72</v>
      </c>
      <c r="H24" s="4"/>
      <c r="I24" s="4">
        <f>[1]明细表!I108</f>
        <v>26141.72</v>
      </c>
      <c r="J24" s="4"/>
      <c r="K24" s="4">
        <f>E24-I24</f>
        <v>0</v>
      </c>
      <c r="L24" s="4">
        <f>F24-J24</f>
        <v>0</v>
      </c>
      <c r="M24" s="4">
        <f>K24+L24</f>
        <v>0</v>
      </c>
    </row>
    <row r="25" spans="1:13">
      <c r="A25" s="4"/>
      <c r="B25" s="7"/>
      <c r="C25" s="7" t="s">
        <v>38</v>
      </c>
      <c r="D25" s="3">
        <v>201478</v>
      </c>
      <c r="E25" s="3"/>
      <c r="F25" s="4">
        <f>[1]明细表!F110</f>
        <v>90665.1</v>
      </c>
      <c r="G25" s="4">
        <f>E25+F25</f>
        <v>90665.1</v>
      </c>
      <c r="H25" s="4"/>
      <c r="I25" s="4">
        <f>[1]其他4个自建村!J49</f>
        <v>0</v>
      </c>
      <c r="J25" s="4">
        <f>[1]其他4个自建村!K49</f>
        <v>90665.1</v>
      </c>
      <c r="K25" s="4">
        <f>E25-I25</f>
        <v>0</v>
      </c>
      <c r="L25" s="4">
        <f>F25-J25</f>
        <v>0</v>
      </c>
      <c r="M25" s="4">
        <f>K25+L25</f>
        <v>0</v>
      </c>
    </row>
    <row r="26" spans="1:13">
      <c r="A26" s="12"/>
      <c r="B26" s="4" t="s">
        <v>39</v>
      </c>
      <c r="C26" s="4"/>
      <c r="D26" s="4">
        <f t="shared" ref="D26:M26" si="7">D23+D24+D25</f>
        <v>6279784</v>
      </c>
      <c r="E26" s="4">
        <f t="shared" si="7"/>
        <v>2457464.12</v>
      </c>
      <c r="F26" s="4">
        <f t="shared" si="7"/>
        <v>2825902.8</v>
      </c>
      <c r="G26" s="4">
        <f t="shared" si="7"/>
        <v>5283366.92</v>
      </c>
      <c r="H26" s="4">
        <f t="shared" si="7"/>
        <v>43218.94</v>
      </c>
      <c r="I26" s="4">
        <f t="shared" si="7"/>
        <v>26141.72</v>
      </c>
      <c r="J26" s="4">
        <f t="shared" si="7"/>
        <v>2825906.8</v>
      </c>
      <c r="K26" s="4">
        <f t="shared" si="7"/>
        <v>2431322.4</v>
      </c>
      <c r="L26" s="4">
        <f t="shared" si="7"/>
        <v>-3.99999999999272</v>
      </c>
      <c r="M26" s="4">
        <f t="shared" si="7"/>
        <v>2431318.4</v>
      </c>
    </row>
  </sheetData>
  <mergeCells count="10">
    <mergeCell ref="A1:M1"/>
    <mergeCell ref="A2:M2"/>
    <mergeCell ref="E3:F3"/>
    <mergeCell ref="I3:J3"/>
    <mergeCell ref="K3:M3"/>
    <mergeCell ref="A3:A4"/>
    <mergeCell ref="B3:B4"/>
    <mergeCell ref="C3:C4"/>
    <mergeCell ref="D3:D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2021-06-17T01:48:00Z</dcterms:created>
  <dcterms:modified xsi:type="dcterms:W3CDTF">2021-06-17T01:48:23Z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C59F4BD786564CD6A814A8B285219EE0</vt:lpwstr>
  </property>
  <property fmtid="{D5CDD505-2E9C-101B-9397-08002B2CF9AE}" pid="3" name="KSOProductBuildVer">
    <vt:lpwstr>2052-11.1.0.10495</vt:lpwstr>
  </property>
</Properties>
</file>